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70CEBD80-606B-460C-8D08-CD43CEE7CB3D}" xr6:coauthVersionLast="47" xr6:coauthVersionMax="47" xr10:uidLastSave="{00000000-0000-0000-0000-000000000000}"/>
  <bookViews>
    <workbookView xWindow="-120" yWindow="-120" windowWidth="29040" windowHeight="15840" xr2:uid="{7A0CAB99-7CC9-4103-BF27-3F22342D3860}"/>
  </bookViews>
  <sheets>
    <sheet name="THV" sheetId="1" r:id="rId1"/>
    <sheet name="BDMS" sheetId="2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C18" i="2"/>
  <c r="C6" i="2"/>
  <c r="B34" i="1" l="1"/>
  <c r="F15" i="4"/>
  <c r="F12" i="4"/>
  <c r="F10" i="4"/>
  <c r="F8" i="4"/>
  <c r="F11" i="4"/>
  <c r="F17" i="4"/>
  <c r="F18" i="4"/>
  <c r="F7" i="4"/>
  <c r="F6" i="4"/>
  <c r="F9" i="4"/>
  <c r="F16" i="4"/>
  <c r="E15" i="4"/>
  <c r="E8" i="4"/>
  <c r="E16" i="4"/>
  <c r="E13" i="4"/>
  <c r="E14" i="4"/>
  <c r="E12" i="4"/>
  <c r="E11" i="4"/>
  <c r="E17" i="4"/>
  <c r="E10" i="4"/>
  <c r="E18" i="4"/>
  <c r="E6" i="4"/>
  <c r="E7" i="4"/>
  <c r="E9" i="4"/>
  <c r="F5" i="4" l="1"/>
  <c r="D15" i="4" l="1"/>
  <c r="D8" i="4"/>
  <c r="D13" i="4"/>
  <c r="D17" i="4"/>
  <c r="D11" i="4"/>
  <c r="D10" i="4"/>
  <c r="D18" i="4"/>
  <c r="D16" i="4" l="1"/>
  <c r="D7" i="4" l="1"/>
  <c r="D6" i="4"/>
  <c r="D9" i="4"/>
  <c r="D14" i="4"/>
  <c r="D12" i="4"/>
  <c r="D8" i="2"/>
  <c r="E8" i="2"/>
  <c r="C8" i="2"/>
  <c r="B62" i="1"/>
  <c r="B57" i="1"/>
  <c r="B23" i="1"/>
  <c r="C20" i="1"/>
  <c r="B20" i="1"/>
  <c r="E5" i="4" l="1"/>
  <c r="D5" i="4"/>
  <c r="C10" i="1"/>
  <c r="D10" i="1"/>
  <c r="B10" i="1"/>
  <c r="B14" i="1"/>
  <c r="E11" i="2"/>
  <c r="C44" i="1"/>
  <c r="B44" i="1"/>
  <c r="E17" i="2"/>
  <c r="E16" i="2"/>
  <c r="E15" i="2"/>
  <c r="E14" i="2"/>
  <c r="E13" i="2"/>
  <c r="E12" i="2"/>
  <c r="E10" i="2"/>
  <c r="E9" i="2"/>
  <c r="E7" i="2"/>
  <c r="E6" i="2"/>
  <c r="D17" i="2"/>
  <c r="D16" i="2"/>
  <c r="D15" i="2"/>
  <c r="D14" i="2"/>
  <c r="D13" i="2"/>
  <c r="D12" i="2"/>
  <c r="D10" i="2"/>
  <c r="D9" i="2"/>
  <c r="D7" i="2"/>
  <c r="D6" i="2"/>
  <c r="C15" i="2"/>
  <c r="C12" i="2"/>
  <c r="C54" i="1"/>
  <c r="C50" i="1"/>
  <c r="C23" i="1"/>
  <c r="C14" i="1"/>
  <c r="D23" i="1"/>
  <c r="C62" i="1"/>
  <c r="D62" i="1"/>
  <c r="D57" i="1"/>
  <c r="C57" i="1"/>
  <c r="D54" i="1"/>
  <c r="B54" i="1"/>
  <c r="D50" i="1"/>
  <c r="B50" i="1"/>
  <c r="D20" i="1"/>
  <c r="C17" i="2"/>
  <c r="C16" i="2"/>
  <c r="C14" i="2"/>
  <c r="C13" i="2"/>
  <c r="C10" i="2"/>
  <c r="C9" i="2"/>
  <c r="C7" i="2"/>
  <c r="C34" i="1"/>
  <c r="D34" i="1"/>
  <c r="C29" i="1"/>
  <c r="D29" i="1"/>
  <c r="B29" i="1"/>
  <c r="C26" i="1"/>
  <c r="D26" i="1"/>
  <c r="B26" i="1"/>
  <c r="D14" i="1"/>
  <c r="D8" i="1"/>
  <c r="C8" i="1"/>
  <c r="B8" i="1"/>
  <c r="C55" i="1" l="1"/>
  <c r="C63" i="1" s="1"/>
  <c r="C68" i="1" s="1"/>
  <c r="B55" i="1"/>
  <c r="B63" i="1" s="1"/>
  <c r="B68" i="1" s="1"/>
  <c r="C11" i="2"/>
  <c r="C5" i="2" s="1"/>
  <c r="D11" i="2"/>
  <c r="D5" i="2" s="1"/>
  <c r="D44" i="1"/>
  <c r="D55" i="1" s="1"/>
  <c r="E5" i="2"/>
  <c r="D63" i="1" l="1"/>
  <c r="D68" i="1" s="1"/>
</calcChain>
</file>

<file path=xl/sharedStrings.xml><?xml version="1.0" encoding="utf-8"?>
<sst xmlns="http://schemas.openxmlformats.org/spreadsheetml/2006/main" count="105" uniqueCount="85">
  <si>
    <t>Përshkrimi i Të Hyrave</t>
  </si>
  <si>
    <t>Parashikimi 2025</t>
  </si>
  <si>
    <t>Çertifiktat e lindjes</t>
  </si>
  <si>
    <t>Çertifikatat e kurorëzimit</t>
  </si>
  <si>
    <t>Çertifikatat e vdekjes</t>
  </si>
  <si>
    <t>Çertifikata tjera</t>
  </si>
  <si>
    <t>Verifikimi i dokumenteve të ndryshme</t>
  </si>
  <si>
    <t>Administrata dhe Personeli</t>
  </si>
  <si>
    <t>Gjobat mandatare nga Inspekcioni</t>
  </si>
  <si>
    <t>Pranimi teknik i lokalit</t>
  </si>
  <si>
    <t>Inspektimet veterinare brenda vendit</t>
  </si>
  <si>
    <t>Inspeksioni</t>
  </si>
  <si>
    <t>Tatimi në Pronë dhe Tokë</t>
  </si>
  <si>
    <t>Taksa e regjistrimit të automjeteve</t>
  </si>
  <si>
    <t>Taksat për ushtrim të veprimtarisë</t>
  </si>
  <si>
    <t>Qiraja nga Objektet Publike</t>
  </si>
  <si>
    <t xml:space="preserve">Buxhet dhe Financa </t>
  </si>
  <si>
    <t>Qiraja nga objekti - Therrtorja</t>
  </si>
  <si>
    <t>Bujqësia</t>
  </si>
  <si>
    <t>Leje Mjedisore Komunale</t>
  </si>
  <si>
    <t>Taksat nga mbeturinat</t>
  </si>
  <si>
    <t>Pylltaria dhe Inspeksioni</t>
  </si>
  <si>
    <t>Parkingu publik</t>
  </si>
  <si>
    <t>Zhvillimi Ekonomik</t>
  </si>
  <si>
    <t>Regjistrimi i trashëgimisë</t>
  </si>
  <si>
    <t>Shfrytëzimi hapsirës publike (Tokë)</t>
  </si>
  <si>
    <t>Gjeodezi dhe Kadastër</t>
  </si>
  <si>
    <t>Lejet e ndertimit</t>
  </si>
  <si>
    <t>Destinimi i tokes</t>
  </si>
  <si>
    <t>Legalizimi i objekteve</t>
  </si>
  <si>
    <t>Taksa për fletëkërkesa</t>
  </si>
  <si>
    <t>Reklamat</t>
  </si>
  <si>
    <t xml:space="preserve">Shfrytëzimi hapsirës publike </t>
  </si>
  <si>
    <t>Shitja e pasurisë</t>
  </si>
  <si>
    <t>Urbanizmi</t>
  </si>
  <si>
    <t>Marrja e pëlqimeve për armmbajtje</t>
  </si>
  <si>
    <t>Mirëqenia Sociale</t>
  </si>
  <si>
    <t>Qiraja nga objektet publike - sportive</t>
  </si>
  <si>
    <t>Participimi i bibliotekës</t>
  </si>
  <si>
    <t>Kulturë, Rini dhe Sport</t>
  </si>
  <si>
    <t>GJITHËSEJ  ADMINISTRATA KOMUNALE</t>
  </si>
  <si>
    <t>Participimi i Shëndetsisë</t>
  </si>
  <si>
    <t xml:space="preserve">GJITHSEJ  SHËNDETËSIA </t>
  </si>
  <si>
    <t xml:space="preserve">Participimi i Çerdhes së Fëmijëve </t>
  </si>
  <si>
    <t>Participimi i SH.M.T. Arkitekt Sinani</t>
  </si>
  <si>
    <t>Participimi i SH.M.E. Hasan Prishtina</t>
  </si>
  <si>
    <t>Participimi i SH.M.M. Xheladin Deda</t>
  </si>
  <si>
    <t>GJITHSEJ  ARSIMI</t>
  </si>
  <si>
    <t xml:space="preserve">T O T A  L I </t>
  </si>
  <si>
    <t>Tatimi ne Toke</t>
  </si>
  <si>
    <t>Tatimi ne Prone</t>
  </si>
  <si>
    <t>Taksat Komunale</t>
  </si>
  <si>
    <t>Licencat dhe Lejet</t>
  </si>
  <si>
    <t>Certifkatat dhe dokumentet zyrtare</t>
  </si>
  <si>
    <t>Lejet per ndertesa</t>
  </si>
  <si>
    <t>Taksat tjera komunale</t>
  </si>
  <si>
    <t>Taksat per mbeturinat</t>
  </si>
  <si>
    <t>Ngarkesat Komunale</t>
  </si>
  <si>
    <t>Te hyrat nga qiraja</t>
  </si>
  <si>
    <t>Bashke-pagesat per arsim</t>
  </si>
  <si>
    <t>Bashke-pagesat per shendetsi</t>
  </si>
  <si>
    <t>Te hyrat tjera</t>
  </si>
  <si>
    <t>2023 - PLANI</t>
  </si>
  <si>
    <t>2024 - VLERESIMI</t>
  </si>
  <si>
    <t>2025 - VLERESIMI</t>
  </si>
  <si>
    <t>Te Hyrat Komunale Totale</t>
  </si>
  <si>
    <t>TE HYRAT VETANAKE</t>
  </si>
  <si>
    <t>Plani afatmesem i te Hyrave totale - BDMS</t>
  </si>
  <si>
    <t xml:space="preserve"> THV</t>
  </si>
  <si>
    <t>Tatimi ne Tokë</t>
  </si>
  <si>
    <t>Parashikimi 2026</t>
  </si>
  <si>
    <t>Qiraja nga objektet publike</t>
  </si>
  <si>
    <t>Vertetim per lirim nga shtetesia</t>
  </si>
  <si>
    <t>Leje per trashegimi</t>
  </si>
  <si>
    <t>Vertetim qe merr ndihma sociale</t>
  </si>
  <si>
    <t>Vertetim mbi ushtrimin e te drejtes prinderore</t>
  </si>
  <si>
    <t>Participimi nga Teatri</t>
  </si>
  <si>
    <t>Taksa tjera adm. - Meremetimi i varrezave</t>
  </si>
  <si>
    <t>Integrimet Evropiane</t>
  </si>
  <si>
    <t>Parashikimi 2027</t>
  </si>
  <si>
    <t>PLANIFIIKIMI I TE HYRAVE VETANAKE KOMUNALE 2025-2027</t>
  </si>
  <si>
    <t>2025 - PLANI</t>
  </si>
  <si>
    <t>2026 - VLERESIMI</t>
  </si>
  <si>
    <t>2027 - VLERESIMI</t>
  </si>
  <si>
    <t>Tax per fletposeduese dhe kopje planiapsirës publike (Tokë)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</si>
</sst>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43" fontId="5" fillId="0" borderId="0" xfId="1" applyFont="1"/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6" fillId="0" borderId="5" xfId="0" applyFont="1" applyBorder="1"/>
    <xf numFmtId="43" fontId="5" fillId="0" borderId="5" xfId="0" applyNumberFormat="1" applyFont="1" applyBorder="1"/>
    <xf numFmtId="43" fontId="2" fillId="0" borderId="3" xfId="1" applyFont="1" applyBorder="1" applyAlignment="1">
      <alignment horizontal="right" vertical="center"/>
    </xf>
    <xf numFmtId="43" fontId="2" fillId="0" borderId="11" xfId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43" fontId="2" fillId="0" borderId="1" xfId="1" applyFont="1" applyBorder="1" applyAlignment="1">
      <alignment horizontal="right" vertical="center"/>
    </xf>
    <xf numFmtId="43" fontId="8" fillId="0" borderId="3" xfId="1" applyFont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right" vertical="center"/>
    </xf>
    <xf numFmtId="43" fontId="3" fillId="2" borderId="11" xfId="1" applyFont="1" applyFill="1" applyBorder="1" applyAlignment="1">
      <alignment horizontal="right" vertical="center"/>
    </xf>
    <xf numFmtId="43" fontId="2" fillId="0" borderId="3" xfId="1" applyFont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43" fontId="0" fillId="0" borderId="0" xfId="1" applyFont="1" applyAlignment="1">
      <alignment vertical="center"/>
    </xf>
    <xf numFmtId="43" fontId="0" fillId="0" borderId="0" xfId="0" applyNumberFormat="1"/>
    <xf numFmtId="43" fontId="9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43" fontId="1" fillId="4" borderId="3" xfId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3" fontId="1" fillId="5" borderId="3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F9DD-B8FB-4628-A236-D05C939CC2C5}">
  <sheetPr>
    <pageSetUpPr fitToPage="1"/>
  </sheetPr>
  <dimension ref="A1:D72"/>
  <sheetViews>
    <sheetView tabSelected="1" zoomScale="85" zoomScaleNormal="85" workbookViewId="0">
      <selection activeCell="I15" sqref="I15"/>
    </sheetView>
  </sheetViews>
  <sheetFormatPr defaultRowHeight="15" x14ac:dyDescent="0.25"/>
  <cols>
    <col min="1" max="1" width="53.140625" customWidth="1"/>
    <col min="2" max="2" width="16.7109375" customWidth="1"/>
    <col min="3" max="3" width="17" customWidth="1"/>
    <col min="4" max="4" width="17.140625" customWidth="1"/>
  </cols>
  <sheetData>
    <row r="1" spans="1:4" ht="21" customHeight="1" thickBot="1" x14ac:dyDescent="0.3">
      <c r="A1" s="42" t="s">
        <v>80</v>
      </c>
      <c r="B1" s="42"/>
      <c r="C1" s="42"/>
      <c r="D1" s="42"/>
    </row>
    <row r="2" spans="1:4" ht="21" customHeight="1" thickBot="1" x14ac:dyDescent="0.3">
      <c r="A2" s="30" t="s">
        <v>0</v>
      </c>
      <c r="B2" s="31" t="s">
        <v>1</v>
      </c>
      <c r="C2" s="31" t="s">
        <v>70</v>
      </c>
      <c r="D2" s="31" t="s">
        <v>79</v>
      </c>
    </row>
    <row r="3" spans="1:4" ht="21" customHeight="1" thickBot="1" x14ac:dyDescent="0.3">
      <c r="A3" s="7" t="s">
        <v>2</v>
      </c>
      <c r="B3" s="13">
        <v>7000</v>
      </c>
      <c r="C3" s="13">
        <v>7000</v>
      </c>
      <c r="D3" s="13">
        <v>7000</v>
      </c>
    </row>
    <row r="4" spans="1:4" ht="21" customHeight="1" thickBot="1" x14ac:dyDescent="0.3">
      <c r="A4" s="7" t="s">
        <v>3</v>
      </c>
      <c r="B4" s="13">
        <v>4000</v>
      </c>
      <c r="C4" s="13">
        <v>4000</v>
      </c>
      <c r="D4" s="13">
        <v>4000</v>
      </c>
    </row>
    <row r="5" spans="1:4" ht="21" customHeight="1" thickBot="1" x14ac:dyDescent="0.3">
      <c r="A5" s="7" t="s">
        <v>4</v>
      </c>
      <c r="B5" s="13">
        <v>4000</v>
      </c>
      <c r="C5" s="13">
        <v>4000</v>
      </c>
      <c r="D5" s="13">
        <v>4000</v>
      </c>
    </row>
    <row r="6" spans="1:4" ht="21" customHeight="1" thickBot="1" x14ac:dyDescent="0.3">
      <c r="A6" s="7" t="s">
        <v>5</v>
      </c>
      <c r="B6" s="13">
        <v>70000</v>
      </c>
      <c r="C6" s="13">
        <v>80000</v>
      </c>
      <c r="D6" s="13">
        <v>90000</v>
      </c>
    </row>
    <row r="7" spans="1:4" ht="21" customHeight="1" thickBot="1" x14ac:dyDescent="0.3">
      <c r="A7" s="9" t="s">
        <v>6</v>
      </c>
      <c r="B7" s="14">
        <v>10000</v>
      </c>
      <c r="C7" s="14">
        <v>10000</v>
      </c>
      <c r="D7" s="14">
        <v>10000</v>
      </c>
    </row>
    <row r="8" spans="1:4" ht="21" customHeight="1" thickBot="1" x14ac:dyDescent="0.3">
      <c r="A8" s="32" t="s">
        <v>7</v>
      </c>
      <c r="B8" s="33">
        <f>SUM(B3:B7)</f>
        <v>95000</v>
      </c>
      <c r="C8" s="33">
        <f>SUM(C3:C7)</f>
        <v>105000</v>
      </c>
      <c r="D8" s="33">
        <f>SUM(D3:D7)</f>
        <v>115000</v>
      </c>
    </row>
    <row r="9" spans="1:4" ht="21" customHeight="1" thickBot="1" x14ac:dyDescent="0.3">
      <c r="A9" s="7" t="s">
        <v>14</v>
      </c>
      <c r="B9" s="13">
        <v>40000</v>
      </c>
      <c r="C9" s="13">
        <v>50000</v>
      </c>
      <c r="D9" s="13">
        <v>60000</v>
      </c>
    </row>
    <row r="10" spans="1:4" ht="21" customHeight="1" thickBot="1" x14ac:dyDescent="0.3">
      <c r="A10" s="34" t="s">
        <v>78</v>
      </c>
      <c r="B10" s="33">
        <f>SUM(B9:B9)</f>
        <v>40000</v>
      </c>
      <c r="C10" s="33">
        <f>SUM(C9:C9)</f>
        <v>50000</v>
      </c>
      <c r="D10" s="33">
        <f>SUM(D9:D9)</f>
        <v>60000</v>
      </c>
    </row>
    <row r="11" spans="1:4" ht="21" customHeight="1" thickBot="1" x14ac:dyDescent="0.3">
      <c r="A11" s="7" t="s">
        <v>8</v>
      </c>
      <c r="B11" s="13">
        <v>1000</v>
      </c>
      <c r="C11" s="13">
        <v>1000</v>
      </c>
      <c r="D11" s="13">
        <v>1000</v>
      </c>
    </row>
    <row r="12" spans="1:4" ht="21" customHeight="1" thickBot="1" x14ac:dyDescent="0.3">
      <c r="A12" s="7" t="s">
        <v>9</v>
      </c>
      <c r="B12" s="13">
        <v>2000</v>
      </c>
      <c r="C12" s="13">
        <v>2000</v>
      </c>
      <c r="D12" s="13">
        <v>2000</v>
      </c>
    </row>
    <row r="13" spans="1:4" ht="21" customHeight="1" thickBot="1" x14ac:dyDescent="0.3">
      <c r="A13" s="9" t="s">
        <v>10</v>
      </c>
      <c r="B13" s="14">
        <v>10000</v>
      </c>
      <c r="C13" s="14">
        <v>10000</v>
      </c>
      <c r="D13" s="14">
        <v>10000</v>
      </c>
    </row>
    <row r="14" spans="1:4" ht="21" customHeight="1" thickBot="1" x14ac:dyDescent="0.3">
      <c r="A14" s="32" t="s">
        <v>11</v>
      </c>
      <c r="B14" s="33">
        <f>SUM(B11:B13)</f>
        <v>13000</v>
      </c>
      <c r="C14" s="33">
        <f>SUM(C11:C13)</f>
        <v>13000</v>
      </c>
      <c r="D14" s="33">
        <f>SUM(D11:D13)</f>
        <v>13000</v>
      </c>
    </row>
    <row r="15" spans="1:4" ht="21" customHeight="1" thickBot="1" x14ac:dyDescent="0.3">
      <c r="A15" s="7" t="s">
        <v>12</v>
      </c>
      <c r="B15" s="13">
        <v>925867</v>
      </c>
      <c r="C15" s="13">
        <v>1016041</v>
      </c>
      <c r="D15" s="13">
        <v>1089704</v>
      </c>
    </row>
    <row r="16" spans="1:4" ht="21" customHeight="1" thickBot="1" x14ac:dyDescent="0.3">
      <c r="A16" s="7" t="s">
        <v>69</v>
      </c>
      <c r="B16" s="13">
        <v>187015</v>
      </c>
      <c r="C16" s="13">
        <v>218731</v>
      </c>
      <c r="D16" s="13">
        <v>264665</v>
      </c>
    </row>
    <row r="17" spans="1:4" ht="21" customHeight="1" thickBot="1" x14ac:dyDescent="0.3">
      <c r="A17" s="7" t="s">
        <v>13</v>
      </c>
      <c r="B17" s="13">
        <v>160000</v>
      </c>
      <c r="C17" s="13">
        <v>160000</v>
      </c>
      <c r="D17" s="13">
        <v>160000</v>
      </c>
    </row>
    <row r="18" spans="1:4" ht="21" customHeight="1" thickBot="1" x14ac:dyDescent="0.3">
      <c r="A18" s="7" t="s">
        <v>6</v>
      </c>
      <c r="B18" s="13">
        <v>1000</v>
      </c>
      <c r="C18" s="13">
        <v>1000</v>
      </c>
      <c r="D18" s="13">
        <v>1000</v>
      </c>
    </row>
    <row r="19" spans="1:4" ht="21" customHeight="1" thickBot="1" x14ac:dyDescent="0.3">
      <c r="A19" s="9" t="s">
        <v>15</v>
      </c>
      <c r="B19" s="13">
        <v>5000</v>
      </c>
      <c r="C19" s="13">
        <v>5000</v>
      </c>
      <c r="D19" s="13">
        <v>5000</v>
      </c>
    </row>
    <row r="20" spans="1:4" ht="21" customHeight="1" thickBot="1" x14ac:dyDescent="0.3">
      <c r="A20" s="32" t="s">
        <v>16</v>
      </c>
      <c r="B20" s="33">
        <f>SUM(B15:B19)</f>
        <v>1278882</v>
      </c>
      <c r="C20" s="33">
        <f>SUM(C15:C19)</f>
        <v>1400772</v>
      </c>
      <c r="D20" s="33">
        <f>SUM(D15:D19)</f>
        <v>1520369</v>
      </c>
    </row>
    <row r="21" spans="1:4" ht="21" customHeight="1" thickBot="1" x14ac:dyDescent="0.3">
      <c r="A21" s="15" t="s">
        <v>17</v>
      </c>
      <c r="B21" s="16">
        <v>7070</v>
      </c>
      <c r="C21" s="16">
        <v>7070</v>
      </c>
      <c r="D21" s="16">
        <v>7070</v>
      </c>
    </row>
    <row r="22" spans="1:4" ht="21" customHeight="1" thickBot="1" x14ac:dyDescent="0.3">
      <c r="A22" s="9" t="s">
        <v>28</v>
      </c>
      <c r="B22" s="14">
        <v>0</v>
      </c>
      <c r="C22" s="14">
        <v>0</v>
      </c>
      <c r="D22" s="14">
        <v>0</v>
      </c>
    </row>
    <row r="23" spans="1:4" ht="21" customHeight="1" thickBot="1" x14ac:dyDescent="0.3">
      <c r="A23" s="32" t="s">
        <v>18</v>
      </c>
      <c r="B23" s="33">
        <f>SUM(B21:B22)</f>
        <v>7070</v>
      </c>
      <c r="C23" s="33">
        <f>SUM(C21:C22)</f>
        <v>7070</v>
      </c>
      <c r="D23" s="33">
        <f>SUM(D21:D22)</f>
        <v>7070</v>
      </c>
    </row>
    <row r="24" spans="1:4" ht="21" customHeight="1" thickBot="1" x14ac:dyDescent="0.3">
      <c r="A24" s="8" t="s">
        <v>19</v>
      </c>
      <c r="B24" s="13">
        <v>42000</v>
      </c>
      <c r="C24" s="13">
        <v>52000</v>
      </c>
      <c r="D24" s="13">
        <v>62000</v>
      </c>
    </row>
    <row r="25" spans="1:4" ht="21" customHeight="1" thickBot="1" x14ac:dyDescent="0.3">
      <c r="A25" s="9" t="s">
        <v>20</v>
      </c>
      <c r="B25" s="14">
        <v>37000</v>
      </c>
      <c r="C25" s="14">
        <v>37000</v>
      </c>
      <c r="D25" s="14">
        <v>37000</v>
      </c>
    </row>
    <row r="26" spans="1:4" ht="21" customHeight="1" thickBot="1" x14ac:dyDescent="0.3">
      <c r="A26" s="32" t="s">
        <v>21</v>
      </c>
      <c r="B26" s="33">
        <f>SUM(B24:B25)</f>
        <v>79000</v>
      </c>
      <c r="C26" s="33">
        <f>SUM(C24:C25)</f>
        <v>89000</v>
      </c>
      <c r="D26" s="33">
        <f>SUM(D24:D25)</f>
        <v>99000</v>
      </c>
    </row>
    <row r="27" spans="1:4" ht="21" customHeight="1" thickBot="1" x14ac:dyDescent="0.3">
      <c r="A27" s="7" t="s">
        <v>22</v>
      </c>
      <c r="B27" s="13">
        <v>25000</v>
      </c>
      <c r="C27" s="13">
        <v>25000</v>
      </c>
      <c r="D27" s="13">
        <v>25000</v>
      </c>
    </row>
    <row r="28" spans="1:4" ht="21" customHeight="1" thickBot="1" x14ac:dyDescent="0.3">
      <c r="A28" s="9" t="s">
        <v>77</v>
      </c>
      <c r="B28" s="14">
        <v>2000</v>
      </c>
      <c r="C28" s="14">
        <v>2000</v>
      </c>
      <c r="D28" s="14">
        <v>2000</v>
      </c>
    </row>
    <row r="29" spans="1:4" ht="21" customHeight="1" thickBot="1" x14ac:dyDescent="0.3">
      <c r="A29" s="32" t="s">
        <v>23</v>
      </c>
      <c r="B29" s="33">
        <f>SUM(B27:B28)</f>
        <v>27000</v>
      </c>
      <c r="C29" s="33">
        <f>SUM(C27:C28)</f>
        <v>27000</v>
      </c>
      <c r="D29" s="33">
        <f>SUM(D27:D28)</f>
        <v>27000</v>
      </c>
    </row>
    <row r="30" spans="1:4" ht="21" customHeight="1" thickBot="1" x14ac:dyDescent="0.3">
      <c r="A30" s="7" t="s">
        <v>24</v>
      </c>
      <c r="B30" s="13">
        <v>130000</v>
      </c>
      <c r="C30" s="13">
        <v>130000</v>
      </c>
      <c r="D30" s="13">
        <v>130000</v>
      </c>
    </row>
    <row r="31" spans="1:4" ht="21" customHeight="1" thickBot="1" x14ac:dyDescent="0.3">
      <c r="A31" s="7" t="s">
        <v>6</v>
      </c>
      <c r="B31" s="13">
        <v>15000</v>
      </c>
      <c r="C31" s="13">
        <v>15000</v>
      </c>
      <c r="D31" s="13">
        <v>15000</v>
      </c>
    </row>
    <row r="32" spans="1:4" ht="21" customHeight="1" thickBot="1" x14ac:dyDescent="0.3">
      <c r="A32" s="7" t="s">
        <v>25</v>
      </c>
      <c r="B32" s="13">
        <v>150000</v>
      </c>
      <c r="C32" s="13">
        <v>150000</v>
      </c>
      <c r="D32" s="13">
        <v>150000</v>
      </c>
    </row>
    <row r="33" spans="1:4" ht="21" customHeight="1" thickBot="1" x14ac:dyDescent="0.3">
      <c r="A33" s="9" t="s">
        <v>84</v>
      </c>
      <c r="B33" s="14">
        <v>40000</v>
      </c>
      <c r="C33" s="14">
        <v>40000</v>
      </c>
      <c r="D33" s="14">
        <v>40000</v>
      </c>
    </row>
    <row r="34" spans="1:4" ht="21" customHeight="1" thickBot="1" x14ac:dyDescent="0.3">
      <c r="A34" s="32" t="s">
        <v>26</v>
      </c>
      <c r="B34" s="33">
        <f>SUM(B30:B33)</f>
        <v>335000</v>
      </c>
      <c r="C34" s="33">
        <f>SUM(C30:C33)</f>
        <v>335000</v>
      </c>
      <c r="D34" s="33">
        <f>SUM(D30:D33)</f>
        <v>335000</v>
      </c>
    </row>
    <row r="35" spans="1:4" ht="21" customHeight="1" thickBot="1" x14ac:dyDescent="0.3">
      <c r="A35" s="7" t="s">
        <v>27</v>
      </c>
      <c r="B35" s="17">
        <v>1356643</v>
      </c>
      <c r="C35" s="17">
        <v>1410773</v>
      </c>
      <c r="D35" s="17">
        <v>1471160</v>
      </c>
    </row>
    <row r="36" spans="1:4" ht="21" customHeight="1" thickBot="1" x14ac:dyDescent="0.3">
      <c r="A36" s="7" t="s">
        <v>28</v>
      </c>
      <c r="B36" s="13">
        <v>50000</v>
      </c>
      <c r="C36" s="13">
        <v>60000</v>
      </c>
      <c r="D36" s="13">
        <v>70000</v>
      </c>
    </row>
    <row r="37" spans="1:4" ht="21" customHeight="1" thickBot="1" x14ac:dyDescent="0.3">
      <c r="A37" s="7" t="s">
        <v>6</v>
      </c>
      <c r="B37" s="13">
        <v>0</v>
      </c>
      <c r="C37" s="13">
        <v>0</v>
      </c>
      <c r="D37" s="13">
        <v>0</v>
      </c>
    </row>
    <row r="38" spans="1:4" ht="21" customHeight="1" thickBot="1" x14ac:dyDescent="0.3">
      <c r="A38" s="7" t="s">
        <v>29</v>
      </c>
      <c r="B38" s="13">
        <v>40000</v>
      </c>
      <c r="C38" s="13">
        <v>40000</v>
      </c>
      <c r="D38" s="13">
        <v>40000</v>
      </c>
    </row>
    <row r="39" spans="1:4" ht="21" customHeight="1" thickBot="1" x14ac:dyDescent="0.3">
      <c r="A39" s="7" t="s">
        <v>30</v>
      </c>
      <c r="B39" s="13">
        <v>0</v>
      </c>
      <c r="C39" s="13">
        <v>0</v>
      </c>
      <c r="D39" s="13">
        <v>0</v>
      </c>
    </row>
    <row r="40" spans="1:4" ht="21" customHeight="1" thickBot="1" x14ac:dyDescent="0.3">
      <c r="A40" s="7" t="s">
        <v>31</v>
      </c>
      <c r="B40" s="13">
        <v>30000</v>
      </c>
      <c r="C40" s="13">
        <v>40000</v>
      </c>
      <c r="D40" s="13">
        <v>50000</v>
      </c>
    </row>
    <row r="41" spans="1:4" ht="21" customHeight="1" thickBot="1" x14ac:dyDescent="0.3">
      <c r="A41" s="7" t="s">
        <v>32</v>
      </c>
      <c r="B41" s="13">
        <v>40000</v>
      </c>
      <c r="C41" s="13">
        <v>50000</v>
      </c>
      <c r="D41" s="13">
        <v>60000</v>
      </c>
    </row>
    <row r="42" spans="1:4" ht="21" customHeight="1" thickBot="1" x14ac:dyDescent="0.3">
      <c r="A42" s="7" t="s">
        <v>33</v>
      </c>
      <c r="B42" s="16">
        <v>4000</v>
      </c>
      <c r="C42" s="16">
        <v>4000</v>
      </c>
      <c r="D42" s="16">
        <v>4000</v>
      </c>
    </row>
    <row r="43" spans="1:4" ht="21" customHeight="1" thickBot="1" x14ac:dyDescent="0.3">
      <c r="A43" s="9" t="s">
        <v>71</v>
      </c>
      <c r="B43" s="13">
        <v>11000</v>
      </c>
      <c r="C43" s="13">
        <v>12000</v>
      </c>
      <c r="D43" s="13">
        <v>13000</v>
      </c>
    </row>
    <row r="44" spans="1:4" ht="21" customHeight="1" thickBot="1" x14ac:dyDescent="0.3">
      <c r="A44" s="32" t="s">
        <v>34</v>
      </c>
      <c r="B44" s="33">
        <f>SUM(B35:B43)</f>
        <v>1531643</v>
      </c>
      <c r="C44" s="33">
        <f>SUM(C35:C43)</f>
        <v>1616773</v>
      </c>
      <c r="D44" s="33">
        <f>SUM(D35:D43)</f>
        <v>1708160</v>
      </c>
    </row>
    <row r="45" spans="1:4" ht="21" customHeight="1" thickBot="1" x14ac:dyDescent="0.3">
      <c r="A45" s="18" t="s">
        <v>35</v>
      </c>
      <c r="B45" s="19">
        <v>1500</v>
      </c>
      <c r="C45" s="19">
        <v>1500</v>
      </c>
      <c r="D45" s="19">
        <v>1500</v>
      </c>
    </row>
    <row r="46" spans="1:4" ht="21" customHeight="1" thickBot="1" x14ac:dyDescent="0.3">
      <c r="A46" s="18" t="s">
        <v>72</v>
      </c>
      <c r="B46" s="19">
        <v>1000</v>
      </c>
      <c r="C46" s="19">
        <v>1000</v>
      </c>
      <c r="D46" s="19">
        <v>1000</v>
      </c>
    </row>
    <row r="47" spans="1:4" ht="21" customHeight="1" thickBot="1" x14ac:dyDescent="0.3">
      <c r="A47" s="18" t="s">
        <v>73</v>
      </c>
      <c r="B47" s="19">
        <v>100</v>
      </c>
      <c r="C47" s="19">
        <v>100</v>
      </c>
      <c r="D47" s="19">
        <v>100</v>
      </c>
    </row>
    <row r="48" spans="1:4" ht="21" customHeight="1" thickBot="1" x14ac:dyDescent="0.3">
      <c r="A48" s="18" t="s">
        <v>74</v>
      </c>
      <c r="B48" s="19">
        <v>200</v>
      </c>
      <c r="C48" s="19">
        <v>200</v>
      </c>
      <c r="D48" s="19">
        <v>200</v>
      </c>
    </row>
    <row r="49" spans="1:4" ht="21" customHeight="1" thickBot="1" x14ac:dyDescent="0.3">
      <c r="A49" s="10" t="s">
        <v>75</v>
      </c>
      <c r="B49" s="20">
        <v>1000</v>
      </c>
      <c r="C49" s="20">
        <v>1000</v>
      </c>
      <c r="D49" s="20">
        <v>1000</v>
      </c>
    </row>
    <row r="50" spans="1:4" ht="21" customHeight="1" thickBot="1" x14ac:dyDescent="0.3">
      <c r="A50" s="32" t="s">
        <v>36</v>
      </c>
      <c r="B50" s="33">
        <f>SUM(B45:B49)</f>
        <v>3800</v>
      </c>
      <c r="C50" s="33">
        <f>SUM(C45:C49)</f>
        <v>3800</v>
      </c>
      <c r="D50" s="33">
        <f>SUM(D45:D49)</f>
        <v>3800</v>
      </c>
    </row>
    <row r="51" spans="1:4" ht="21" customHeight="1" thickBot="1" x14ac:dyDescent="0.3">
      <c r="A51" s="7" t="s">
        <v>37</v>
      </c>
      <c r="B51" s="13">
        <v>0</v>
      </c>
      <c r="C51" s="13">
        <v>0</v>
      </c>
      <c r="D51" s="13">
        <v>0</v>
      </c>
    </row>
    <row r="52" spans="1:4" ht="21" customHeight="1" thickBot="1" x14ac:dyDescent="0.3">
      <c r="A52" s="18" t="s">
        <v>38</v>
      </c>
      <c r="B52" s="16">
        <v>100</v>
      </c>
      <c r="C52" s="16">
        <v>100</v>
      </c>
      <c r="D52" s="16">
        <v>100</v>
      </c>
    </row>
    <row r="53" spans="1:4" ht="21" customHeight="1" thickBot="1" x14ac:dyDescent="0.3">
      <c r="A53" s="9" t="s">
        <v>76</v>
      </c>
      <c r="B53" s="14">
        <v>2000</v>
      </c>
      <c r="C53" s="14">
        <v>2000</v>
      </c>
      <c r="D53" s="14">
        <v>2000</v>
      </c>
    </row>
    <row r="54" spans="1:4" ht="21" customHeight="1" thickBot="1" x14ac:dyDescent="0.3">
      <c r="A54" s="32" t="s">
        <v>39</v>
      </c>
      <c r="B54" s="33">
        <f>SUM(B51:B53)</f>
        <v>2100</v>
      </c>
      <c r="C54" s="33">
        <f>SUM(C51:C53)</f>
        <v>2100</v>
      </c>
      <c r="D54" s="33">
        <f>SUM(D51:D53)</f>
        <v>2100</v>
      </c>
    </row>
    <row r="55" spans="1:4" ht="21" customHeight="1" thickBot="1" x14ac:dyDescent="0.3">
      <c r="A55" s="35" t="s">
        <v>40</v>
      </c>
      <c r="B55" s="36">
        <f>B54+B50+B44+B34+B29+B26+B23+B20+B8+B14+B10</f>
        <v>3412495</v>
      </c>
      <c r="C55" s="36">
        <f>C54+C50+C44+C34+C29+C26+C23+C20+C8+C14+C10</f>
        <v>3649515</v>
      </c>
      <c r="D55" s="36">
        <f>D54+D50+D44+D34+D29+D26+D23+D20+D8+D14+D10</f>
        <v>3890499</v>
      </c>
    </row>
    <row r="56" spans="1:4" ht="21" customHeight="1" thickBot="1" x14ac:dyDescent="0.3">
      <c r="A56" s="9" t="s">
        <v>41</v>
      </c>
      <c r="B56" s="14">
        <v>40000</v>
      </c>
      <c r="C56" s="14">
        <v>50000</v>
      </c>
      <c r="D56" s="14">
        <v>60000</v>
      </c>
    </row>
    <row r="57" spans="1:4" ht="21" customHeight="1" thickBot="1" x14ac:dyDescent="0.3">
      <c r="A57" s="37" t="s">
        <v>42</v>
      </c>
      <c r="B57" s="38">
        <f>B56</f>
        <v>40000</v>
      </c>
      <c r="C57" s="38">
        <f>C56</f>
        <v>50000</v>
      </c>
      <c r="D57" s="38">
        <f>D56</f>
        <v>60000</v>
      </c>
    </row>
    <row r="58" spans="1:4" ht="21" customHeight="1" thickBot="1" x14ac:dyDescent="0.3">
      <c r="A58" s="7" t="s">
        <v>43</v>
      </c>
      <c r="B58" s="21">
        <v>100000</v>
      </c>
      <c r="C58" s="21">
        <v>100000</v>
      </c>
      <c r="D58" s="21">
        <v>100000</v>
      </c>
    </row>
    <row r="59" spans="1:4" ht="21" customHeight="1" thickBot="1" x14ac:dyDescent="0.3">
      <c r="A59" s="8" t="s">
        <v>44</v>
      </c>
      <c r="B59" s="22">
        <v>35000</v>
      </c>
      <c r="C59" s="22">
        <v>35000</v>
      </c>
      <c r="D59" s="22">
        <v>35000</v>
      </c>
    </row>
    <row r="60" spans="1:4" ht="21" customHeight="1" thickBot="1" x14ac:dyDescent="0.3">
      <c r="A60" s="8" t="s">
        <v>45</v>
      </c>
      <c r="B60" s="22">
        <v>25000</v>
      </c>
      <c r="C60" s="22">
        <v>25000</v>
      </c>
      <c r="D60" s="22">
        <v>25000</v>
      </c>
    </row>
    <row r="61" spans="1:4" ht="21" customHeight="1" thickBot="1" x14ac:dyDescent="0.3">
      <c r="A61" s="8" t="s">
        <v>46</v>
      </c>
      <c r="B61" s="22">
        <v>3000</v>
      </c>
      <c r="C61" s="22">
        <v>3000</v>
      </c>
      <c r="D61" s="22">
        <v>3000</v>
      </c>
    </row>
    <row r="62" spans="1:4" ht="21" customHeight="1" thickBot="1" x14ac:dyDescent="0.3">
      <c r="A62" s="39" t="s">
        <v>47</v>
      </c>
      <c r="B62" s="36">
        <f>SUM(B58:B61)</f>
        <v>163000</v>
      </c>
      <c r="C62" s="36">
        <f t="shared" ref="C62:D62" si="0">SUM(C58:C61)</f>
        <v>163000</v>
      </c>
      <c r="D62" s="36">
        <f t="shared" si="0"/>
        <v>163000</v>
      </c>
    </row>
    <row r="63" spans="1:4" ht="21" customHeight="1" thickBot="1" x14ac:dyDescent="0.3">
      <c r="A63" s="40" t="s">
        <v>48</v>
      </c>
      <c r="B63" s="41">
        <f>B62+B57+B55</f>
        <v>3615495</v>
      </c>
      <c r="C63" s="41">
        <f>C62+C57+C55</f>
        <v>3862515</v>
      </c>
      <c r="D63" s="41">
        <f>D62+D57+D55</f>
        <v>4113499</v>
      </c>
    </row>
    <row r="66" spans="2:4" x14ac:dyDescent="0.25">
      <c r="B66" s="23">
        <v>3615495</v>
      </c>
      <c r="C66" s="23">
        <v>3862515</v>
      </c>
      <c r="D66" s="23">
        <v>4113499</v>
      </c>
    </row>
    <row r="68" spans="2:4" x14ac:dyDescent="0.25">
      <c r="B68" s="29">
        <f>B66-B63</f>
        <v>0</v>
      </c>
      <c r="C68" s="29">
        <f t="shared" ref="C68:D68" si="1">C66-C63</f>
        <v>0</v>
      </c>
      <c r="D68" s="29">
        <f t="shared" si="1"/>
        <v>0</v>
      </c>
    </row>
    <row r="72" spans="2:4" x14ac:dyDescent="0.25">
      <c r="B72" s="28"/>
      <c r="C72" s="28"/>
      <c r="D72" s="28"/>
    </row>
  </sheetData>
  <mergeCells count="1">
    <mergeCell ref="A1:D1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A8C5-F187-4A9D-9484-6ADACCEC880A}">
  <sheetPr>
    <pageSetUpPr fitToPage="1"/>
  </sheetPr>
  <dimension ref="A2:H20"/>
  <sheetViews>
    <sheetView zoomScale="115" zoomScaleNormal="115" workbookViewId="0">
      <selection activeCell="A16" sqref="A16"/>
    </sheetView>
  </sheetViews>
  <sheetFormatPr defaultRowHeight="15" x14ac:dyDescent="0.25"/>
  <cols>
    <col min="1" max="1" width="54.140625" customWidth="1"/>
    <col min="2" max="2" width="6" customWidth="1"/>
    <col min="3" max="5" width="18" customWidth="1"/>
    <col min="7" max="7" width="14" style="23" bestFit="1" customWidth="1"/>
    <col min="8" max="8" width="14.85546875" style="23" bestFit="1" customWidth="1"/>
  </cols>
  <sheetData>
    <row r="2" spans="1:8" x14ac:dyDescent="0.25">
      <c r="A2" s="43" t="s">
        <v>67</v>
      </c>
      <c r="B2" s="43"/>
      <c r="C2" s="43"/>
      <c r="D2" s="43"/>
      <c r="E2" s="43"/>
    </row>
    <row r="4" spans="1:8" ht="15.75" x14ac:dyDescent="0.25">
      <c r="A4" s="1" t="s">
        <v>65</v>
      </c>
      <c r="B4" s="44" t="s">
        <v>68</v>
      </c>
      <c r="C4" s="1" t="s">
        <v>81</v>
      </c>
      <c r="D4" s="1" t="s">
        <v>82</v>
      </c>
      <c r="E4" s="1" t="s">
        <v>83</v>
      </c>
    </row>
    <row r="5" spans="1:8" ht="15.75" x14ac:dyDescent="0.25">
      <c r="A5" s="11" t="s">
        <v>66</v>
      </c>
      <c r="B5" s="45"/>
      <c r="C5" s="12" t="e">
        <f>SUM(C6:C18)</f>
        <v>#REF!</v>
      </c>
      <c r="D5" s="12" t="e">
        <f>SUM(D6:D18)</f>
        <v>#REF!</v>
      </c>
      <c r="E5" s="12" t="e">
        <f>SUM(E6:E18)</f>
        <v>#REF!</v>
      </c>
    </row>
    <row r="6" spans="1:8" s="4" customFormat="1" ht="15.75" x14ac:dyDescent="0.25">
      <c r="A6" s="2" t="s">
        <v>50</v>
      </c>
      <c r="B6" s="6">
        <v>1</v>
      </c>
      <c r="C6" s="3">
        <f>THV!B15</f>
        <v>925867</v>
      </c>
      <c r="D6" s="3">
        <f>THV!C15</f>
        <v>1016041</v>
      </c>
      <c r="E6" s="3">
        <f>THV!D15</f>
        <v>1089704</v>
      </c>
      <c r="G6" s="27"/>
      <c r="H6" s="27"/>
    </row>
    <row r="7" spans="1:8" s="4" customFormat="1" ht="15.75" x14ac:dyDescent="0.25">
      <c r="A7" s="2" t="s">
        <v>49</v>
      </c>
      <c r="B7" s="6">
        <v>1.1000000000000001</v>
      </c>
      <c r="C7" s="3">
        <f>THV!B16</f>
        <v>187015</v>
      </c>
      <c r="D7" s="3">
        <f>THV!C16</f>
        <v>218731</v>
      </c>
      <c r="E7" s="3">
        <f>THV!D16</f>
        <v>264665</v>
      </c>
      <c r="G7" s="27"/>
      <c r="H7" s="27"/>
    </row>
    <row r="8" spans="1:8" s="4" customFormat="1" ht="15.75" x14ac:dyDescent="0.25">
      <c r="A8" s="2" t="s">
        <v>51</v>
      </c>
      <c r="B8" s="6">
        <v>3</v>
      </c>
      <c r="C8" s="3">
        <f>THV!B7+THV!B12+THV!B17+THV!B18+THV!B9+THV!B27+THV!B30+THV!B31+THV!B37+THV!B39+THV!B40+THV!B41</f>
        <v>453000</v>
      </c>
      <c r="D8" s="3">
        <f>THV!C7+THV!C12+THV!C17+THV!C18+THV!C9+THV!C27+THV!C30+THV!C31+THV!C37+THV!C39+THV!C40+THV!C41</f>
        <v>483000</v>
      </c>
      <c r="E8" s="3">
        <f>THV!D7+THV!D12+THV!D17+THV!D18+THV!D9+THV!D27+THV!D30+THV!D31+THV!D37+THV!D39+THV!D40+THV!D41</f>
        <v>513000</v>
      </c>
      <c r="G8" s="27"/>
      <c r="H8" s="27"/>
    </row>
    <row r="9" spans="1:8" s="4" customFormat="1" ht="15.75" x14ac:dyDescent="0.25">
      <c r="A9" s="2" t="s">
        <v>52</v>
      </c>
      <c r="B9" s="6">
        <v>4</v>
      </c>
      <c r="C9" s="3">
        <f>THV!B24</f>
        <v>42000</v>
      </c>
      <c r="D9" s="3">
        <f>THV!C24</f>
        <v>52000</v>
      </c>
      <c r="E9" s="3">
        <f>THV!D24</f>
        <v>62000</v>
      </c>
      <c r="G9" s="27"/>
      <c r="H9" s="27"/>
    </row>
    <row r="10" spans="1:8" s="4" customFormat="1" ht="15.75" x14ac:dyDescent="0.25">
      <c r="A10" s="2" t="s">
        <v>53</v>
      </c>
      <c r="B10" s="6">
        <v>5</v>
      </c>
      <c r="C10" s="3">
        <f>THV!B3+THV!B4+THV!B5+THV!B6</f>
        <v>85000</v>
      </c>
      <c r="D10" s="3">
        <f>THV!C3+THV!C4+THV!C5+THV!C6</f>
        <v>95000</v>
      </c>
      <c r="E10" s="3">
        <f>THV!D3+THV!D4+THV!D5+THV!D6</f>
        <v>105000</v>
      </c>
      <c r="G10" s="27"/>
      <c r="H10" s="27"/>
    </row>
    <row r="11" spans="1:8" s="4" customFormat="1" ht="15.75" x14ac:dyDescent="0.25">
      <c r="A11" s="2" t="s">
        <v>54</v>
      </c>
      <c r="B11" s="6">
        <v>6</v>
      </c>
      <c r="C11" s="3">
        <f>THV!B35+THV!B38+THV!B47</f>
        <v>1396743</v>
      </c>
      <c r="D11" s="3">
        <f>THV!C35+THV!C38+THV!C47</f>
        <v>1450873</v>
      </c>
      <c r="E11" s="3">
        <f>THV!D35+THV!D38+THV!D47</f>
        <v>1511260</v>
      </c>
      <c r="G11" s="27"/>
      <c r="H11" s="27"/>
    </row>
    <row r="12" spans="1:8" s="4" customFormat="1" ht="15.75" x14ac:dyDescent="0.25">
      <c r="A12" s="2" t="s">
        <v>55</v>
      </c>
      <c r="B12" s="6">
        <v>7</v>
      </c>
      <c r="C12" s="3">
        <f>THV!B28+THV!B33+THV!B36+THV!B22</f>
        <v>92000</v>
      </c>
      <c r="D12" s="3">
        <f>THV!C28+THV!C33+THV!C36+THV!C22</f>
        <v>102000</v>
      </c>
      <c r="E12" s="3">
        <f>THV!D28+THV!D33+THV!D36+THV!D22</f>
        <v>112000</v>
      </c>
      <c r="G12" s="27"/>
      <c r="H12" s="27"/>
    </row>
    <row r="13" spans="1:8" s="4" customFormat="1" ht="15.75" x14ac:dyDescent="0.25">
      <c r="A13" s="2" t="s">
        <v>56</v>
      </c>
      <c r="B13" s="6">
        <v>8</v>
      </c>
      <c r="C13" s="3">
        <f>THV!B25</f>
        <v>37000</v>
      </c>
      <c r="D13" s="3">
        <f>THV!C25</f>
        <v>37000</v>
      </c>
      <c r="E13" s="3">
        <f>THV!D25</f>
        <v>37000</v>
      </c>
      <c r="G13" s="27"/>
      <c r="H13" s="27"/>
    </row>
    <row r="14" spans="1:8" s="4" customFormat="1" ht="15.75" x14ac:dyDescent="0.25">
      <c r="A14" s="2" t="s">
        <v>57</v>
      </c>
      <c r="B14" s="6">
        <v>9</v>
      </c>
      <c r="C14" s="3">
        <f>THV!B11</f>
        <v>1000</v>
      </c>
      <c r="D14" s="3">
        <f>THV!C11</f>
        <v>1000</v>
      </c>
      <c r="E14" s="3">
        <f>THV!D11</f>
        <v>1000</v>
      </c>
      <c r="G14" s="27"/>
      <c r="H14" s="27"/>
    </row>
    <row r="15" spans="1:8" s="4" customFormat="1" ht="15.75" x14ac:dyDescent="0.25">
      <c r="A15" s="2" t="s">
        <v>58</v>
      </c>
      <c r="B15" s="6">
        <v>10</v>
      </c>
      <c r="C15" s="3">
        <f>THV!B19+THV!B21+THV!B51+THV!B43</f>
        <v>23070</v>
      </c>
      <c r="D15" s="3">
        <f>THV!C19+THV!C21+THV!C51+THV!C43</f>
        <v>24070</v>
      </c>
      <c r="E15" s="3">
        <f>THV!D19+THV!D21+THV!D51+THV!D43</f>
        <v>25070</v>
      </c>
      <c r="G15" s="27"/>
      <c r="H15" s="27"/>
    </row>
    <row r="16" spans="1:8" s="4" customFormat="1" ht="15.75" x14ac:dyDescent="0.25">
      <c r="A16" s="2" t="s">
        <v>59</v>
      </c>
      <c r="B16" s="6">
        <v>11</v>
      </c>
      <c r="C16" s="3">
        <f>THV!B58+THV!B59+THV!B60+THV!B61</f>
        <v>163000</v>
      </c>
      <c r="D16" s="3">
        <f>THV!C58+THV!C59+THV!C60+THV!C61</f>
        <v>163000</v>
      </c>
      <c r="E16" s="3">
        <f>THV!D58+THV!D59+THV!D60+THV!D61</f>
        <v>163000</v>
      </c>
      <c r="G16" s="27"/>
      <c r="H16" s="27"/>
    </row>
    <row r="17" spans="1:8" s="4" customFormat="1" ht="15.75" x14ac:dyDescent="0.25">
      <c r="A17" s="2" t="s">
        <v>60</v>
      </c>
      <c r="B17" s="6">
        <v>12</v>
      </c>
      <c r="C17" s="3">
        <f>THV!B56</f>
        <v>40000</v>
      </c>
      <c r="D17" s="3">
        <f>THV!C56</f>
        <v>50000</v>
      </c>
      <c r="E17" s="3">
        <f>THV!D56</f>
        <v>60000</v>
      </c>
      <c r="G17" s="27"/>
      <c r="H17" s="27"/>
    </row>
    <row r="18" spans="1:8" s="4" customFormat="1" ht="15.75" x14ac:dyDescent="0.25">
      <c r="A18" s="2" t="s">
        <v>61</v>
      </c>
      <c r="B18" s="6">
        <v>13</v>
      </c>
      <c r="C18" s="3" t="e">
        <f>THV!B13+THV!#REF!+THV!B32+THV!B42+THV!B45+THV!B52+THV!B46+THV!B48+THV!B49+THV!B53</f>
        <v>#REF!</v>
      </c>
      <c r="D18" s="3" t="e">
        <f>THV!C13+THV!#REF!+THV!C32+THV!C42+THV!C45+THV!C52+THV!C46+THV!C48+THV!C49+THV!C53</f>
        <v>#REF!</v>
      </c>
      <c r="E18" s="3" t="e">
        <f>THV!D13+THV!#REF!+THV!D32+THV!D42+THV!D45+THV!D52+THV!D46+THV!D48+THV!D49+THV!D53</f>
        <v>#REF!</v>
      </c>
      <c r="G18" s="27"/>
      <c r="H18" s="27"/>
    </row>
    <row r="20" spans="1:8" x14ac:dyDescent="0.25">
      <c r="C20" s="5"/>
      <c r="D20" s="5"/>
      <c r="E20" s="5"/>
    </row>
  </sheetData>
  <mergeCells count="2">
    <mergeCell ref="A2:E2"/>
    <mergeCell ref="B4:B5"/>
  </mergeCells>
  <pageMargins left="0.7" right="0.7" top="0.75" bottom="0.75" header="0.3" footer="0.3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3186-9B12-4A92-A372-EF94DFFEEA72}">
  <dimension ref="B4:L18"/>
  <sheetViews>
    <sheetView workbookViewId="0">
      <selection activeCell="C27" sqref="C27"/>
    </sheetView>
  </sheetViews>
  <sheetFormatPr defaultRowHeight="15" x14ac:dyDescent="0.25"/>
  <cols>
    <col min="2" max="2" width="33" bestFit="1" customWidth="1"/>
    <col min="4" max="4" width="13.28515625" bestFit="1" customWidth="1"/>
    <col min="5" max="6" width="16" bestFit="1" customWidth="1"/>
    <col min="12" max="12" width="13.28515625" style="23" bestFit="1" customWidth="1"/>
  </cols>
  <sheetData>
    <row r="4" spans="2:6" ht="30.75" customHeight="1" x14ac:dyDescent="0.25">
      <c r="B4" s="4" t="s">
        <v>65</v>
      </c>
      <c r="C4" s="24" t="s">
        <v>68</v>
      </c>
      <c r="D4" s="24" t="s">
        <v>62</v>
      </c>
      <c r="E4" s="24" t="s">
        <v>63</v>
      </c>
      <c r="F4" s="24" t="s">
        <v>64</v>
      </c>
    </row>
    <row r="5" spans="2:6" x14ac:dyDescent="0.25">
      <c r="B5" s="25" t="s">
        <v>66</v>
      </c>
      <c r="C5" s="26"/>
      <c r="D5" s="5">
        <f>SUM(D6:D18)</f>
        <v>0</v>
      </c>
      <c r="E5" s="5">
        <f t="shared" ref="E5:F5" si="0">SUM(E6:E18)</f>
        <v>0</v>
      </c>
      <c r="F5" s="5">
        <f t="shared" si="0"/>
        <v>277950</v>
      </c>
    </row>
    <row r="6" spans="2:6" x14ac:dyDescent="0.25">
      <c r="B6" s="4" t="s">
        <v>50</v>
      </c>
      <c r="C6">
        <v>1</v>
      </c>
      <c r="D6" s="23">
        <f>1034452-1034452</f>
        <v>0</v>
      </c>
      <c r="E6" s="23">
        <f>1034452-1034452</f>
        <v>0</v>
      </c>
      <c r="F6" s="23">
        <f>1034452-1034452</f>
        <v>0</v>
      </c>
    </row>
    <row r="7" spans="2:6" x14ac:dyDescent="0.25">
      <c r="B7" s="4" t="s">
        <v>49</v>
      </c>
      <c r="C7">
        <v>1.1000000000000001</v>
      </c>
      <c r="D7" s="23">
        <f>187567-187567</f>
        <v>0</v>
      </c>
      <c r="E7" s="23">
        <f>187567-187567</f>
        <v>0</v>
      </c>
      <c r="F7" s="23">
        <f>187567-187567</f>
        <v>0</v>
      </c>
    </row>
    <row r="8" spans="2:6" x14ac:dyDescent="0.25">
      <c r="B8" s="4" t="s">
        <v>51</v>
      </c>
      <c r="C8">
        <v>3</v>
      </c>
      <c r="D8" s="23">
        <f>462000-20000-294000-148000</f>
        <v>0</v>
      </c>
      <c r="E8" s="23">
        <f>502000-20000-383824-1226-96950</f>
        <v>0</v>
      </c>
      <c r="F8" s="23">
        <f>542000-20000-140000-72050-200000</f>
        <v>109950</v>
      </c>
    </row>
    <row r="9" spans="2:6" x14ac:dyDescent="0.25">
      <c r="B9" s="4" t="s">
        <v>52</v>
      </c>
      <c r="C9">
        <v>4</v>
      </c>
      <c r="D9" s="23">
        <f>40000-40000</f>
        <v>0</v>
      </c>
      <c r="E9" s="23">
        <f>50000-50000</f>
        <v>0</v>
      </c>
      <c r="F9" s="23">
        <f>60000-50000-10000</f>
        <v>0</v>
      </c>
    </row>
    <row r="10" spans="2:6" x14ac:dyDescent="0.25">
      <c r="B10" s="4" t="s">
        <v>53</v>
      </c>
      <c r="C10">
        <v>5</v>
      </c>
      <c r="D10" s="23">
        <f>92000-20000-15000-57000</f>
        <v>0</v>
      </c>
      <c r="E10" s="23">
        <f>102000-20000-15000-67000</f>
        <v>0</v>
      </c>
      <c r="F10" s="23">
        <f>109000-20000-15000-74000</f>
        <v>0</v>
      </c>
    </row>
    <row r="11" spans="2:6" x14ac:dyDescent="0.25">
      <c r="B11" s="4" t="s">
        <v>54</v>
      </c>
      <c r="C11">
        <v>6</v>
      </c>
      <c r="D11" s="23">
        <f>993105-289015-100000-150000-347981-70000-31000-5109</f>
        <v>0</v>
      </c>
      <c r="E11" s="23">
        <f>1096739-300000-144159-250000-147204-25602-31000-198774</f>
        <v>0</v>
      </c>
      <c r="F11" s="23">
        <f>1147626-170000-257061-250000-470565</f>
        <v>0</v>
      </c>
    </row>
    <row r="12" spans="2:6" x14ac:dyDescent="0.25">
      <c r="B12" s="4" t="s">
        <v>55</v>
      </c>
      <c r="C12">
        <v>7</v>
      </c>
      <c r="D12" s="23">
        <f>206000-206000</f>
        <v>0</v>
      </c>
      <c r="E12" s="23">
        <f>206000-150000-56000</f>
        <v>0</v>
      </c>
      <c r="F12" s="23">
        <f>206000-72050</f>
        <v>133950</v>
      </c>
    </row>
    <row r="13" spans="2:6" x14ac:dyDescent="0.25">
      <c r="B13" s="4" t="s">
        <v>56</v>
      </c>
      <c r="C13">
        <v>8</v>
      </c>
      <c r="D13" s="23">
        <f>30000-20000-10000</f>
        <v>0</v>
      </c>
      <c r="E13" s="23">
        <f>30000-10000-20000</f>
        <v>0</v>
      </c>
      <c r="F13" s="23">
        <v>30000</v>
      </c>
    </row>
    <row r="14" spans="2:6" x14ac:dyDescent="0.25">
      <c r="B14" s="4" t="s">
        <v>57</v>
      </c>
      <c r="C14">
        <v>9</v>
      </c>
      <c r="D14" s="23">
        <f>4000-4000</f>
        <v>0</v>
      </c>
      <c r="E14" s="23">
        <f>4000-4000</f>
        <v>0</v>
      </c>
      <c r="F14" s="23">
        <v>4000</v>
      </c>
    </row>
    <row r="15" spans="2:6" x14ac:dyDescent="0.25">
      <c r="B15" s="4" t="s">
        <v>58</v>
      </c>
      <c r="C15">
        <v>10</v>
      </c>
      <c r="D15" s="23">
        <f>22050-22000-50</f>
        <v>0</v>
      </c>
      <c r="E15" s="23">
        <f>23050-23050</f>
        <v>0</v>
      </c>
      <c r="F15" s="23">
        <f>24050-24000</f>
        <v>50</v>
      </c>
    </row>
    <row r="16" spans="2:6" x14ac:dyDescent="0.25">
      <c r="B16" s="4" t="s">
        <v>59</v>
      </c>
      <c r="C16">
        <v>11</v>
      </c>
      <c r="D16" s="23">
        <f>155000-155000</f>
        <v>0</v>
      </c>
      <c r="E16" s="23">
        <f>105000-105000</f>
        <v>0</v>
      </c>
      <c r="F16" s="23">
        <f>155000-155000</f>
        <v>0</v>
      </c>
    </row>
    <row r="17" spans="2:6" x14ac:dyDescent="0.25">
      <c r="B17" s="4" t="s">
        <v>60</v>
      </c>
      <c r="C17">
        <v>12</v>
      </c>
      <c r="D17" s="23">
        <f>30000-30000</f>
        <v>0</v>
      </c>
      <c r="E17" s="23">
        <f>50000-50000</f>
        <v>0</v>
      </c>
      <c r="F17" s="23">
        <f>60000-60000</f>
        <v>0</v>
      </c>
    </row>
    <row r="18" spans="2:6" x14ac:dyDescent="0.25">
      <c r="B18" s="4" t="s">
        <v>61</v>
      </c>
      <c r="C18">
        <v>13</v>
      </c>
      <c r="D18" s="23">
        <f>32000-32000</f>
        <v>0</v>
      </c>
      <c r="E18" s="23">
        <f>32000-32000</f>
        <v>0</v>
      </c>
      <c r="F18" s="23">
        <f>32000-32000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THV</vt:lpstr>
      <vt:lpstr>BDMS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 Ujkani</dc:creator>
  <cp:lastModifiedBy>Blerina.H.Kastrati</cp:lastModifiedBy>
  <cp:lastPrinted>2024-09-09T08:49:18Z</cp:lastPrinted>
  <dcterms:created xsi:type="dcterms:W3CDTF">2023-01-12T13:35:28Z</dcterms:created>
  <dcterms:modified xsi:type="dcterms:W3CDTF">2025-03-13T12:40:02Z</dcterms:modified>
</cp:coreProperties>
</file>